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Другие компьютеры\Ноутбук\Документы Manzana\Сайт\"/>
    </mc:Choice>
  </mc:AlternateContent>
  <bookViews>
    <workbookView xWindow="0" yWindow="0" windowWidth="23016" windowHeight="3660"/>
  </bookViews>
  <sheets>
    <sheet name="Оценка ROI" sheetId="2" r:id="rId1"/>
  </sheet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0" i="2" l="1"/>
  <c r="G50" i="2" s="1"/>
  <c r="H50" i="2" s="1"/>
  <c r="F49" i="2"/>
  <c r="G49" i="2" s="1"/>
  <c r="H49" i="2" s="1"/>
  <c r="G45" i="2"/>
  <c r="H45" i="2"/>
  <c r="F45" i="2"/>
  <c r="G44" i="2"/>
  <c r="H44" i="2"/>
  <c r="F44" i="2"/>
  <c r="F38" i="2"/>
  <c r="G38" i="2" s="1"/>
  <c r="H38" i="2" s="1"/>
  <c r="E15" i="2"/>
  <c r="D30" i="2"/>
  <c r="D32" i="2" s="1"/>
  <c r="D33" i="2" s="1"/>
  <c r="I25" i="2"/>
  <c r="I27" i="2" s="1"/>
  <c r="E17" i="2" l="1"/>
  <c r="F39" i="2"/>
  <c r="F12" i="2" s="1"/>
  <c r="G39" i="2"/>
  <c r="G12" i="2" s="1"/>
  <c r="H39" i="2"/>
  <c r="H12" i="2" s="1"/>
  <c r="H51" i="2" l="1"/>
  <c r="H46" i="2"/>
  <c r="H47" i="2" s="1"/>
  <c r="G46" i="2"/>
  <c r="G47" i="2" s="1"/>
  <c r="G51" i="2"/>
  <c r="F51" i="2"/>
  <c r="F46" i="2"/>
  <c r="F47" i="2" s="1"/>
  <c r="F11" i="2"/>
  <c r="G11" i="2"/>
  <c r="H11" i="2"/>
  <c r="H53" i="2" l="1"/>
  <c r="H52" i="2"/>
  <c r="H54" i="2" s="1"/>
  <c r="F53" i="2"/>
  <c r="F52" i="2"/>
  <c r="F54" i="2" s="1"/>
  <c r="G53" i="2"/>
  <c r="G52" i="2"/>
  <c r="G54" i="2" s="1"/>
  <c r="G15" i="2"/>
  <c r="G16" i="2" l="1"/>
  <c r="G17" i="2" s="1"/>
  <c r="H15" i="2"/>
  <c r="F15" i="2"/>
  <c r="F16" i="2" s="1"/>
  <c r="H16" i="2" l="1"/>
  <c r="I16" i="2" s="1"/>
  <c r="I15" i="2"/>
  <c r="F17" i="2"/>
  <c r="H17" i="2" l="1"/>
  <c r="G18" i="2"/>
  <c r="H18" i="2" s="1"/>
  <c r="I18" i="2" s="1"/>
  <c r="I17" i="2"/>
  <c r="I19" i="2" s="1"/>
  <c r="H19" i="2" s="1"/>
  <c r="F19" i="2"/>
  <c r="G19" i="2"/>
</calcChain>
</file>

<file path=xl/comments1.xml><?xml version="1.0" encoding="utf-8"?>
<comments xmlns="http://schemas.openxmlformats.org/spreadsheetml/2006/main">
  <authors>
    <author>Roman Goryachev</author>
  </authors>
  <commentList>
    <comment ref="C11" authorId="0" shapeId="0">
      <text>
        <r>
          <rPr>
            <b/>
            <sz val="9"/>
            <color indexed="81"/>
            <rFont val="Tahoma"/>
            <family val="2"/>
            <charset val="204"/>
          </rPr>
          <t>Roman Goryachev:</t>
        </r>
        <r>
          <rPr>
            <sz val="9"/>
            <color indexed="81"/>
            <rFont val="Tahoma"/>
            <family val="2"/>
            <charset val="204"/>
          </rPr>
          <t xml:space="preserve">
=9 СМС в год по 2 руб + 2 руб на емейлы</t>
        </r>
      </text>
    </comment>
  </commentList>
</comments>
</file>

<file path=xl/sharedStrings.xml><?xml version="1.0" encoding="utf-8"?>
<sst xmlns="http://schemas.openxmlformats.org/spreadsheetml/2006/main" count="87" uniqueCount="59">
  <si>
    <t>Измерение</t>
  </si>
  <si>
    <t>Год 1</t>
  </si>
  <si>
    <t>Год 2</t>
  </si>
  <si>
    <t>Год 3</t>
  </si>
  <si>
    <t>Итого, затраты на проект</t>
  </si>
  <si>
    <t>Выгода от проекта</t>
  </si>
  <si>
    <t>Экономическая целесообразность проекта</t>
  </si>
  <si>
    <t>Окупаемость проекта</t>
  </si>
  <si>
    <t>Итого, 3 года</t>
  </si>
  <si>
    <t>Годовое ROI</t>
  </si>
  <si>
    <t>Основные показатели по программе лояльности</t>
  </si>
  <si>
    <t>Cредний чек</t>
  </si>
  <si>
    <t>тыс.чел.</t>
  </si>
  <si>
    <t>Маржа</t>
  </si>
  <si>
    <t>Количество участников</t>
  </si>
  <si>
    <t>Доля активных участников</t>
  </si>
  <si>
    <t>количество</t>
  </si>
  <si>
    <t>Руб</t>
  </si>
  <si>
    <t>Количество активных участников</t>
  </si>
  <si>
    <t xml:space="preserve">Рост ключевых показателей </t>
  </si>
  <si>
    <t>Отчисления клиенту</t>
  </si>
  <si>
    <t>от оборота</t>
  </si>
  <si>
    <t>Реально на покупателя</t>
  </si>
  <si>
    <t>Оплата бонусами</t>
  </si>
  <si>
    <t>Расходы на оплату бонусами</t>
  </si>
  <si>
    <t>Списывается бонусов*</t>
  </si>
  <si>
    <t xml:space="preserve">* Доля бонусного фонда, расходуемая на оплату тех или иных товаров и услуг. </t>
  </si>
  <si>
    <t>Часть бонусов (от 20 до 50%) сгорает и не предъявляется к оплате.</t>
  </si>
  <si>
    <t>Статистика по рынку программ лояльности:</t>
  </si>
  <si>
    <t>Затраты</t>
  </si>
  <si>
    <t xml:space="preserve">млн. руб. </t>
  </si>
  <si>
    <t>руб на клиента</t>
  </si>
  <si>
    <t>руб на покупателя</t>
  </si>
  <si>
    <t>Номинально в руб</t>
  </si>
  <si>
    <t>млн. руб. в год</t>
  </si>
  <si>
    <t>Покупок в год</t>
  </si>
  <si>
    <t>Основные операционные показатели ПЛ</t>
  </si>
  <si>
    <t>Кол-во активных участников</t>
  </si>
  <si>
    <t>Начальные инвестиции в консалтинг (концепция ПЛ, документация и т.п.)</t>
  </si>
  <si>
    <t>Обслуживание CRM системы (в год)</t>
  </si>
  <si>
    <t>Начальные инвестиции в CRM систему</t>
  </si>
  <si>
    <t>Маркетинг программы лояльности</t>
  </si>
  <si>
    <t>Сотрудники CRM отдела</t>
  </si>
  <si>
    <t>Затраты на коммуникации (20 рублей в год на одного активного УПЛ)</t>
  </si>
  <si>
    <t>Инвестиции</t>
  </si>
  <si>
    <t>Оборот ПЛ (справочно)</t>
  </si>
  <si>
    <t>Доход по ПЛ (справочно)</t>
  </si>
  <si>
    <t>Кол-во участников (плановый рост)</t>
  </si>
  <si>
    <t>Оборот</t>
  </si>
  <si>
    <t>Прогноз с ростом по ПЛ</t>
  </si>
  <si>
    <t>Доп оборот</t>
  </si>
  <si>
    <t>Средний чек</t>
  </si>
  <si>
    <t>Частота покупок</t>
  </si>
  <si>
    <t>млн. руб.</t>
  </si>
  <si>
    <t>руб</t>
  </si>
  <si>
    <t>Базовый прогноз (без роста по ПЛ)</t>
  </si>
  <si>
    <t>В среднем до 10%</t>
  </si>
  <si>
    <t>В среднем до 15%</t>
  </si>
  <si>
    <t>Доп маржа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</si>
</sst>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_р_."/>
    <numFmt numFmtId="166" formatCode="0.0%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10"/>
      <name val="Arial"/>
      <family val="2"/>
      <charset val="204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0"/>
      <color theme="0"/>
      <name val="Source Sans Pro"/>
      <family val="2"/>
      <charset val="204"/>
    </font>
    <font>
      <b/>
      <sz val="11"/>
      <color theme="0"/>
      <name val="Source Sans Pro"/>
      <family val="2"/>
      <charset val="204"/>
    </font>
    <font>
      <sz val="11"/>
      <color theme="0"/>
      <name val="Source Sans Pro"/>
      <family val="2"/>
      <charset val="204"/>
    </font>
    <font>
      <sz val="10"/>
      <color theme="0"/>
      <name val="Source Sans Pro"/>
      <family val="2"/>
      <charset val="204"/>
    </font>
    <font>
      <sz val="10"/>
      <color theme="1" tint="0.249977111117893"/>
      <name val="Source Sans Pro"/>
      <family val="2"/>
      <charset val="204"/>
    </font>
    <font>
      <sz val="11"/>
      <color theme="1" tint="0.249977111117893"/>
      <name val="Source Sans Pro"/>
      <family val="2"/>
      <charset val="204"/>
    </font>
    <font>
      <b/>
      <sz val="10"/>
      <color theme="1" tint="0.249977111117893"/>
      <name val="Source Sans Pro"/>
      <family val="2"/>
      <charset val="204"/>
    </font>
    <font>
      <b/>
      <sz val="11"/>
      <color theme="1" tint="0.249977111117893"/>
      <name val="Source Sans Pro"/>
      <family val="2"/>
      <charset val="204"/>
    </font>
    <font>
      <b/>
      <u/>
      <sz val="11"/>
      <color theme="1" tint="0.249977111117893"/>
      <name val="Source Sans Pro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8BE2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15" fillId="4" borderId="7" applyNumberFormat="0" applyFont="0" applyAlignment="0" applyProtection="0"/>
    <xf numFmtId="0" fontId="16" fillId="16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85">
    <xf numFmtId="0" fontId="0" fillId="0" borderId="0" xfId="0"/>
    <xf numFmtId="9" fontId="26" fillId="20" borderId="0" xfId="0" applyNumberFormat="1" applyFont="1" applyFill="1" applyAlignment="1" applyProtection="1">
      <alignment horizontal="center" vertical="center"/>
      <protection locked="0" hidden="1"/>
    </xf>
    <xf numFmtId="0" fontId="26" fillId="20" borderId="0" xfId="0" applyFont="1" applyFill="1" applyAlignment="1" applyProtection="1">
      <alignment horizontal="center" vertical="center"/>
      <protection locked="0" hidden="1"/>
    </xf>
    <xf numFmtId="1" fontId="26" fillId="20" borderId="0" xfId="0" applyNumberFormat="1" applyFont="1" applyFill="1" applyAlignment="1" applyProtection="1">
      <alignment horizontal="center" vertical="center"/>
      <protection locked="0" hidden="1"/>
    </xf>
    <xf numFmtId="166" fontId="26" fillId="20" borderId="0" xfId="0" applyNumberFormat="1" applyFont="1" applyFill="1" applyAlignment="1" applyProtection="1">
      <alignment horizontal="center" vertical="center"/>
      <protection locked="0" hidden="1"/>
    </xf>
    <xf numFmtId="1" fontId="27" fillId="19" borderId="0" xfId="0" applyNumberFormat="1" applyFont="1" applyFill="1" applyAlignment="1" applyProtection="1">
      <alignment horizontal="center"/>
      <protection hidden="1"/>
    </xf>
    <xf numFmtId="165" fontId="27" fillId="19" borderId="0" xfId="0" applyNumberFormat="1" applyFont="1" applyFill="1" applyAlignment="1" applyProtection="1">
      <alignment horizontal="center"/>
      <protection hidden="1"/>
    </xf>
    <xf numFmtId="0" fontId="27" fillId="18" borderId="16" xfId="0" applyFont="1" applyFill="1" applyBorder="1" applyProtection="1">
      <protection hidden="1"/>
    </xf>
    <xf numFmtId="0" fontId="27" fillId="18" borderId="11" xfId="0" applyFont="1" applyFill="1" applyBorder="1" applyAlignment="1" applyProtection="1">
      <alignment horizontal="left" vertical="center" indent="1"/>
      <protection hidden="1"/>
    </xf>
    <xf numFmtId="0" fontId="27" fillId="18" borderId="14" xfId="0" applyFont="1" applyFill="1" applyBorder="1" applyAlignment="1" applyProtection="1">
      <alignment vertical="center"/>
      <protection hidden="1"/>
    </xf>
    <xf numFmtId="0" fontId="27" fillId="18" borderId="12" xfId="0" applyFont="1" applyFill="1" applyBorder="1" applyAlignment="1" applyProtection="1">
      <alignment vertical="center"/>
      <protection hidden="1"/>
    </xf>
    <xf numFmtId="0" fontId="27" fillId="18" borderId="15" xfId="0" applyFont="1" applyFill="1" applyBorder="1" applyAlignment="1" applyProtection="1">
      <alignment vertical="center"/>
      <protection hidden="1"/>
    </xf>
    <xf numFmtId="1" fontId="27" fillId="18" borderId="0" xfId="0" applyNumberFormat="1" applyFont="1" applyFill="1" applyAlignment="1" applyProtection="1">
      <alignment horizontal="center" vertical="center"/>
      <protection hidden="1"/>
    </xf>
    <xf numFmtId="0" fontId="27" fillId="18" borderId="0" xfId="0" applyFont="1" applyFill="1" applyAlignment="1" applyProtection="1">
      <alignment horizontal="center" vertical="center"/>
      <protection hidden="1"/>
    </xf>
    <xf numFmtId="3" fontId="27" fillId="18" borderId="0" xfId="0" applyNumberFormat="1" applyFont="1" applyFill="1" applyAlignment="1" applyProtection="1">
      <alignment horizontal="center" vertical="center"/>
      <protection hidden="1"/>
    </xf>
    <xf numFmtId="2" fontId="27" fillId="18" borderId="13" xfId="0" applyNumberFormat="1" applyFont="1" applyFill="1" applyBorder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left"/>
      <protection hidden="1"/>
    </xf>
    <xf numFmtId="0" fontId="28" fillId="0" borderId="0" xfId="0" applyFont="1" applyAlignment="1" applyProtection="1">
      <alignment horizontal="left" indent="1"/>
      <protection hidden="1"/>
    </xf>
    <xf numFmtId="0" fontId="28" fillId="0" borderId="0" xfId="0" applyFont="1" applyProtection="1">
      <protection hidden="1"/>
    </xf>
    <xf numFmtId="9" fontId="30" fillId="0" borderId="0" xfId="1" applyFont="1" applyBorder="1" applyProtection="1">
      <protection hidden="1"/>
    </xf>
    <xf numFmtId="0" fontId="28" fillId="0" borderId="0" xfId="0" applyFont="1" applyProtection="1">
      <protection locked="0" hidden="1"/>
    </xf>
    <xf numFmtId="0" fontId="28" fillId="20" borderId="0" xfId="0" applyFont="1" applyFill="1" applyProtection="1">
      <protection locked="0" hidden="1"/>
    </xf>
    <xf numFmtId="0" fontId="27" fillId="20" borderId="0" xfId="0" applyFont="1" applyFill="1" applyProtection="1">
      <protection locked="0" hidden="1"/>
    </xf>
    <xf numFmtId="0" fontId="28" fillId="20" borderId="0" xfId="0" applyFont="1" applyFill="1" applyProtection="1">
      <protection hidden="1"/>
    </xf>
    <xf numFmtId="0" fontId="27" fillId="0" borderId="0" xfId="0" applyFont="1" applyProtection="1">
      <protection hidden="1"/>
    </xf>
    <xf numFmtId="3" fontId="28" fillId="0" borderId="0" xfId="0" applyNumberFormat="1" applyFont="1" applyProtection="1">
      <protection locked="0" hidden="1"/>
    </xf>
    <xf numFmtId="9" fontId="31" fillId="0" borderId="0" xfId="1" applyFont="1" applyBorder="1" applyAlignment="1" applyProtection="1">
      <alignment horizontal="right"/>
      <protection hidden="1"/>
    </xf>
    <xf numFmtId="0" fontId="27" fillId="18" borderId="17" xfId="0" applyFont="1" applyFill="1" applyBorder="1" applyAlignment="1" applyProtection="1">
      <alignment horizontal="center"/>
      <protection hidden="1"/>
    </xf>
    <xf numFmtId="0" fontId="27" fillId="18" borderId="18" xfId="0" applyFont="1" applyFill="1" applyBorder="1" applyProtection="1">
      <protection hidden="1"/>
    </xf>
    <xf numFmtId="0" fontId="27" fillId="19" borderId="16" xfId="0" applyFont="1" applyFill="1" applyBorder="1"/>
    <xf numFmtId="0" fontId="27" fillId="19" borderId="17" xfId="0" applyFont="1" applyFill="1" applyBorder="1" applyAlignment="1">
      <alignment horizontal="center"/>
    </xf>
    <xf numFmtId="0" fontId="27" fillId="19" borderId="17" xfId="0" applyFont="1" applyFill="1" applyBorder="1"/>
    <xf numFmtId="0" fontId="27" fillId="19" borderId="18" xfId="0" applyFont="1" applyFill="1" applyBorder="1"/>
    <xf numFmtId="0" fontId="28" fillId="0" borderId="0" xfId="0" applyFont="1"/>
    <xf numFmtId="0" fontId="27" fillId="19" borderId="11" xfId="0" applyFont="1" applyFill="1" applyBorder="1"/>
    <xf numFmtId="0" fontId="27" fillId="19" borderId="0" xfId="0" applyFont="1" applyFill="1" applyProtection="1">
      <protection locked="0" hidden="1"/>
    </xf>
    <xf numFmtId="0" fontId="27" fillId="19" borderId="0" xfId="0" applyFont="1" applyFill="1"/>
    <xf numFmtId="0" fontId="27" fillId="19" borderId="12" xfId="0" applyFont="1" applyFill="1" applyBorder="1"/>
    <xf numFmtId="0" fontId="28" fillId="0" borderId="11" xfId="0" applyFont="1" applyBorder="1" applyProtection="1">
      <protection locked="0" hidden="1"/>
    </xf>
    <xf numFmtId="0" fontId="27" fillId="19" borderId="14" xfId="0" applyFont="1" applyFill="1" applyBorder="1"/>
    <xf numFmtId="0" fontId="27" fillId="19" borderId="13" xfId="0" applyFont="1" applyFill="1" applyBorder="1" applyAlignment="1">
      <alignment horizontal="center"/>
    </xf>
    <xf numFmtId="0" fontId="27" fillId="19" borderId="13" xfId="0" applyFont="1" applyFill="1" applyBorder="1"/>
    <xf numFmtId="0" fontId="27" fillId="19" borderId="15" xfId="0" applyFont="1" applyFill="1" applyBorder="1"/>
    <xf numFmtId="0" fontId="28" fillId="0" borderId="0" xfId="0" applyFont="1" applyAlignment="1" applyProtection="1">
      <alignment vertical="center" wrapText="1"/>
      <protection hidden="1"/>
    </xf>
    <xf numFmtId="0" fontId="28" fillId="0" borderId="0" xfId="0" applyFont="1" applyAlignment="1" applyProtection="1">
      <alignment vertical="center"/>
      <protection hidden="1"/>
    </xf>
    <xf numFmtId="0" fontId="28" fillId="0" borderId="0" xfId="0" applyFont="1" applyAlignment="1" applyProtection="1">
      <alignment vertical="center"/>
      <protection locked="0" hidden="1"/>
    </xf>
    <xf numFmtId="9" fontId="30" fillId="0" borderId="0" xfId="1" applyFont="1" applyFill="1" applyBorder="1" applyProtection="1">
      <protection hidden="1"/>
    </xf>
    <xf numFmtId="0" fontId="27" fillId="0" borderId="0" xfId="0" applyFont="1" applyProtection="1">
      <protection locked="0" hidden="1"/>
    </xf>
    <xf numFmtId="0" fontId="27" fillId="0" borderId="0" xfId="0" applyFont="1" applyAlignment="1" applyProtection="1">
      <alignment vertical="center"/>
      <protection locked="0" hidden="1"/>
    </xf>
    <xf numFmtId="9" fontId="29" fillId="0" borderId="0" xfId="1" applyFont="1" applyBorder="1" applyAlignment="1" applyProtection="1">
      <alignment horizontal="left"/>
      <protection hidden="1"/>
    </xf>
    <xf numFmtId="0" fontId="28" fillId="0" borderId="10" xfId="0" applyFont="1" applyBorder="1" applyAlignment="1" applyProtection="1">
      <alignment horizontal="center" vertical="center" wrapText="1"/>
      <protection hidden="1"/>
    </xf>
    <xf numFmtId="0" fontId="23" fillId="20" borderId="19" xfId="0" applyFont="1" applyFill="1" applyBorder="1" applyAlignment="1" applyProtection="1">
      <alignment vertical="center"/>
      <protection hidden="1"/>
    </xf>
    <xf numFmtId="0" fontId="24" fillId="20" borderId="19" xfId="0" applyFont="1" applyFill="1" applyBorder="1" applyAlignment="1" applyProtection="1">
      <alignment vertical="center"/>
      <protection hidden="1"/>
    </xf>
    <xf numFmtId="0" fontId="24" fillId="20" borderId="19" xfId="0" applyFont="1" applyFill="1" applyBorder="1" applyAlignment="1" applyProtection="1">
      <alignment horizontal="center" vertical="center"/>
      <protection hidden="1"/>
    </xf>
    <xf numFmtId="0" fontId="27" fillId="0" borderId="19" xfId="0" applyFont="1" applyBorder="1" applyAlignment="1" applyProtection="1">
      <alignment horizontal="left"/>
      <protection hidden="1"/>
    </xf>
    <xf numFmtId="0" fontId="28" fillId="0" borderId="19" xfId="0" applyFont="1" applyBorder="1" applyAlignment="1" applyProtection="1">
      <alignment horizontal="left" indent="1"/>
      <protection hidden="1"/>
    </xf>
    <xf numFmtId="164" fontId="25" fillId="20" borderId="19" xfId="0" applyNumberFormat="1" applyFont="1" applyFill="1" applyBorder="1" applyAlignment="1" applyProtection="1">
      <alignment horizontal="center" vertical="center"/>
      <protection locked="0" hidden="1"/>
    </xf>
    <xf numFmtId="164" fontId="28" fillId="0" borderId="19" xfId="0" applyNumberFormat="1" applyFont="1" applyBorder="1" applyAlignment="1" applyProtection="1">
      <alignment horizontal="center" vertical="center"/>
      <protection locked="0" hidden="1"/>
    </xf>
    <xf numFmtId="0" fontId="28" fillId="0" borderId="19" xfId="0" applyFont="1" applyBorder="1" applyAlignment="1" applyProtection="1">
      <alignment horizontal="center" vertical="center"/>
      <protection hidden="1"/>
    </xf>
    <xf numFmtId="0" fontId="28" fillId="0" borderId="19" xfId="0" applyFont="1" applyBorder="1" applyProtection="1">
      <protection hidden="1"/>
    </xf>
    <xf numFmtId="0" fontId="28" fillId="0" borderId="19" xfId="0" applyFont="1" applyBorder="1" applyAlignment="1" applyProtection="1">
      <alignment vertical="center"/>
      <protection hidden="1"/>
    </xf>
    <xf numFmtId="164" fontId="28" fillId="0" borderId="19" xfId="0" applyNumberFormat="1" applyFont="1" applyBorder="1" applyAlignment="1" applyProtection="1">
      <alignment horizontal="center" vertical="center"/>
      <protection hidden="1"/>
    </xf>
    <xf numFmtId="4" fontId="28" fillId="0" borderId="19" xfId="0" applyNumberFormat="1" applyFont="1" applyBorder="1" applyAlignment="1" applyProtection="1">
      <alignment horizontal="center" vertical="center"/>
      <protection locked="0" hidden="1"/>
    </xf>
    <xf numFmtId="0" fontId="29" fillId="0" borderId="19" xfId="0" applyFont="1" applyBorder="1" applyAlignment="1" applyProtection="1">
      <alignment horizontal="left"/>
      <protection hidden="1"/>
    </xf>
    <xf numFmtId="3" fontId="30" fillId="0" borderId="19" xfId="0" applyNumberFormat="1" applyFont="1" applyBorder="1" applyAlignment="1" applyProtection="1">
      <alignment horizontal="center" vertical="center"/>
      <protection hidden="1"/>
    </xf>
    <xf numFmtId="3" fontId="31" fillId="0" borderId="19" xfId="0" applyNumberFormat="1" applyFont="1" applyBorder="1" applyAlignment="1" applyProtection="1">
      <alignment vertical="center"/>
      <protection hidden="1"/>
    </xf>
    <xf numFmtId="4" fontId="30" fillId="0" borderId="19" xfId="0" applyNumberFormat="1" applyFont="1" applyBorder="1" applyAlignment="1" applyProtection="1">
      <alignment horizontal="center" vertical="center"/>
      <protection hidden="1"/>
    </xf>
    <xf numFmtId="3" fontId="31" fillId="0" borderId="19" xfId="0" applyNumberFormat="1" applyFont="1" applyBorder="1" applyAlignment="1" applyProtection="1">
      <alignment horizontal="right" vertical="center"/>
      <protection hidden="1"/>
    </xf>
    <xf numFmtId="9" fontId="30" fillId="0" borderId="19" xfId="1" applyFont="1" applyBorder="1" applyAlignment="1" applyProtection="1">
      <alignment horizontal="center" vertical="center"/>
      <protection hidden="1"/>
    </xf>
    <xf numFmtId="9" fontId="31" fillId="0" borderId="19" xfId="1" applyFont="1" applyBorder="1" applyAlignment="1" applyProtection="1">
      <alignment horizontal="right" vertical="center"/>
      <protection hidden="1"/>
    </xf>
    <xf numFmtId="0" fontId="23" fillId="20" borderId="19" xfId="0" applyFont="1" applyFill="1" applyBorder="1" applyAlignment="1" applyProtection="1">
      <alignment horizontal="left" vertical="center"/>
      <protection hidden="1"/>
    </xf>
    <xf numFmtId="0" fontId="25" fillId="20" borderId="19" xfId="0" applyFont="1" applyFill="1" applyBorder="1" applyAlignment="1" applyProtection="1">
      <alignment horizontal="left" vertical="center"/>
      <protection hidden="1"/>
    </xf>
    <xf numFmtId="0" fontId="25" fillId="20" borderId="19" xfId="0" applyFont="1" applyFill="1" applyBorder="1" applyAlignment="1" applyProtection="1">
      <alignment vertical="center"/>
      <protection hidden="1"/>
    </xf>
    <xf numFmtId="0" fontId="28" fillId="0" borderId="19" xfId="0" applyFont="1" applyBorder="1" applyAlignment="1" applyProtection="1">
      <alignment horizontal="left" indent="2"/>
      <protection hidden="1"/>
    </xf>
    <xf numFmtId="9" fontId="25" fillId="20" borderId="19" xfId="1" applyFont="1" applyFill="1" applyBorder="1" applyAlignment="1" applyProtection="1">
      <alignment horizontal="center" vertical="center"/>
      <protection locked="0" hidden="1"/>
    </xf>
    <xf numFmtId="3" fontId="28" fillId="0" borderId="19" xfId="0" applyNumberFormat="1" applyFont="1" applyBorder="1" applyAlignment="1" applyProtection="1">
      <alignment horizontal="center" vertical="center"/>
      <protection hidden="1"/>
    </xf>
    <xf numFmtId="0" fontId="27" fillId="0" borderId="19" xfId="0" applyFont="1" applyBorder="1" applyProtection="1">
      <protection locked="0" hidden="1"/>
    </xf>
    <xf numFmtId="0" fontId="28" fillId="0" borderId="19" xfId="0" applyFont="1" applyBorder="1" applyProtection="1">
      <protection locked="0" hidden="1"/>
    </xf>
    <xf numFmtId="1" fontId="28" fillId="0" borderId="19" xfId="0" applyNumberFormat="1" applyFont="1" applyBorder="1" applyAlignment="1" applyProtection="1">
      <alignment horizontal="center"/>
      <protection locked="0" hidden="1"/>
    </xf>
    <xf numFmtId="0" fontId="30" fillId="0" borderId="19" xfId="0" applyFont="1" applyBorder="1" applyProtection="1">
      <protection locked="0" hidden="1"/>
    </xf>
    <xf numFmtId="0" fontId="27" fillId="0" borderId="19" xfId="0" applyFont="1" applyBorder="1" applyAlignment="1" applyProtection="1">
      <alignment horizontal="left" indent="1"/>
      <protection hidden="1"/>
    </xf>
    <xf numFmtId="9" fontId="28" fillId="0" borderId="19" xfId="0" applyNumberFormat="1" applyFont="1" applyBorder="1" applyAlignment="1" applyProtection="1">
      <alignment horizontal="center"/>
      <protection hidden="1"/>
    </xf>
    <xf numFmtId="0" fontId="27" fillId="0" borderId="19" xfId="0" applyFont="1" applyBorder="1" applyAlignment="1" applyProtection="1">
      <alignment horizontal="left" indent="1"/>
      <protection locked="0" hidden="1"/>
    </xf>
    <xf numFmtId="4" fontId="28" fillId="0" borderId="19" xfId="0" applyNumberFormat="1" applyFont="1" applyBorder="1" applyAlignment="1" applyProtection="1">
      <alignment horizontal="center" vertical="center"/>
      <protection hidden="1"/>
    </xf>
    <xf numFmtId="3" fontId="28" fillId="0" borderId="19" xfId="0" applyNumberFormat="1" applyFont="1" applyBorder="1" applyAlignment="1" applyProtection="1">
      <alignment horizontal="center"/>
      <protection locked="0" hidden="1"/>
    </xf>
  </cellXfs>
  <cellStyles count="59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Гиперссылка" xfId="43" builtinId="8" hidden="1"/>
    <cellStyle name="Гиперссылка" xfId="45" builtinId="8" hidden="1"/>
    <cellStyle name="Гиперссылка" xfId="47" builtinId="8" hidden="1"/>
    <cellStyle name="Гиперссылка" xfId="49" builtinId="8" hidden="1"/>
    <cellStyle name="Гиперссылка" xfId="51" builtinId="8" hidden="1"/>
    <cellStyle name="Гиперссылка" xfId="53" builtinId="8" hidden="1"/>
    <cellStyle name="Гиперссылка" xfId="55" builtinId="8" hidden="1"/>
    <cellStyle name="Гиперссылка" xfId="57" builtinId="8" hidden="1"/>
    <cellStyle name="Обычный" xfId="0" builtinId="0"/>
    <cellStyle name="Открывавшаяся гиперссылка" xfId="44" builtinId="9" hidden="1"/>
    <cellStyle name="Открывавшаяся гиперссылка" xfId="46" builtinId="9" hidden="1"/>
    <cellStyle name="Открывавшаяся гиперссылка" xfId="48" builtinId="9" hidden="1"/>
    <cellStyle name="Открывавшаяся гиперссылка" xfId="50" builtinId="9" hidden="1"/>
    <cellStyle name="Открывавшаяся гиперссылка" xfId="52" builtinId="9" hidden="1"/>
    <cellStyle name="Открывавшаяся гиперссылка" xfId="54" builtinId="9" hidden="1"/>
    <cellStyle name="Открывавшаяся гиперссылка" xfId="56" builtinId="9" hidden="1"/>
    <cellStyle name="Открывавшаяся гиперссылка" xfId="58" builtinId="9" hidden="1"/>
    <cellStyle name="Процентный" xfId="1" builtinId="5"/>
  </cellStyles>
  <dxfs count="0"/>
  <tableStyles count="0" defaultTableStyle="TableStyleMedium9" defaultPivotStyle="PivotStyleLight16"/>
  <colors>
    <mruColors>
      <color rgb="FF70B41E"/>
      <color rgb="FF78BE30"/>
      <color rgb="FF78BE20"/>
      <color rgb="FF3AB602"/>
      <color rgb="FF48E303"/>
      <color rgb="FF00FF00"/>
      <color rgb="FFF155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manzanagroup.ru/contacts/" TargetMode="External"/><Relationship Id="rId7" Type="http://schemas.openxmlformats.org/officeDocument/2006/relationships/image" Target="../media/image4.svg"/><Relationship Id="rId2" Type="http://schemas.openxmlformats.org/officeDocument/2006/relationships/hyperlink" Target="mailto:info@manzanagroup.ru?subject=&#1050;&#1072;&#1083;&#1100;&#1082;&#1091;&#1083;&#1103;&#1090;&#1086;&#1088;%20ROI%20CRM" TargetMode="External"/><Relationship Id="rId1" Type="http://schemas.openxmlformats.org/officeDocument/2006/relationships/hyperlink" Target="http://www.manzanagroup.ru/" TargetMode="External"/><Relationship Id="rId6" Type="http://schemas.openxmlformats.org/officeDocument/2006/relationships/image" Target="../media/image2.png"/><Relationship Id="rId5" Type="http://schemas.openxmlformats.org/officeDocument/2006/relationships/image" Target="../media/image2.sv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795867</xdr:colOff>
      <xdr:row>1</xdr:row>
      <xdr:rowOff>152399</xdr:rowOff>
    </xdr:from>
    <xdr:ext cx="1576714" cy="264560"/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476067" y="336549"/>
          <a:ext cx="15767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r"/>
          <a:r>
            <a:rPr lang="en-US" sz="1100" b="1">
              <a:solidFill>
                <a:schemeClr val="bg1"/>
              </a:solidFill>
            </a:rPr>
            <a:t>www.manzanagroup.ru</a:t>
          </a:r>
          <a:endParaRPr lang="ru-RU" sz="1100" b="1">
            <a:solidFill>
              <a:schemeClr val="bg1"/>
            </a:solidFill>
          </a:endParaRPr>
        </a:p>
      </xdr:txBody>
    </xdr:sp>
    <xdr:clientData/>
  </xdr:oneCellAnchor>
  <xdr:oneCellAnchor>
    <xdr:from>
      <xdr:col>6</xdr:col>
      <xdr:colOff>803275</xdr:colOff>
      <xdr:row>0</xdr:row>
      <xdr:rowOff>186266</xdr:rowOff>
    </xdr:from>
    <xdr:ext cx="1581330" cy="264560"/>
    <xdr:sp macro="" textlink="">
      <xdr:nvSpPr>
        <xdr:cNvPr id="3" name="TextBox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7483475" y="186266"/>
          <a:ext cx="158133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r"/>
          <a:r>
            <a:rPr lang="en-US" sz="1100" b="1">
              <a:solidFill>
                <a:schemeClr val="bg1"/>
              </a:solidFill>
            </a:rPr>
            <a:t>info@manzanagroup.ru</a:t>
          </a:r>
          <a:endParaRPr lang="ru-RU" sz="1100" b="1">
            <a:solidFill>
              <a:schemeClr val="bg1"/>
            </a:solidFill>
          </a:endParaRPr>
        </a:p>
      </xdr:txBody>
    </xdr:sp>
    <xdr:clientData/>
  </xdr:oneCellAnchor>
  <xdr:oneCellAnchor>
    <xdr:from>
      <xdr:col>2</xdr:col>
      <xdr:colOff>2413000</xdr:colOff>
      <xdr:row>0</xdr:row>
      <xdr:rowOff>104590</xdr:rowOff>
    </xdr:from>
    <xdr:ext cx="4549589" cy="436786"/>
    <xdr:sp macro="" textlink="">
      <xdr:nvSpPr>
        <xdr:cNvPr id="4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813050" y="104590"/>
          <a:ext cx="454958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pPr algn="l"/>
          <a:r>
            <a:rPr lang="ru-RU" sz="1100" b="1">
              <a:solidFill>
                <a:schemeClr val="bg1"/>
              </a:solidFill>
            </a:rPr>
            <a:t>115230, г. Москва, ул. 1-й Нагатинский проезд, д.10, стр. 1, 10 этаж МБ</a:t>
          </a:r>
          <a:endParaRPr lang="en-US" sz="1100" b="1">
            <a:solidFill>
              <a:schemeClr val="bg1"/>
            </a:solidFill>
          </a:endParaRPr>
        </a:p>
        <a:p>
          <a:pPr algn="l"/>
          <a:r>
            <a:rPr lang="ru-RU" sz="1100" b="1" baseline="0">
              <a:solidFill>
                <a:schemeClr val="bg1"/>
              </a:solidFill>
            </a:rPr>
            <a:t>+7 (495) 921 08</a:t>
          </a:r>
          <a:r>
            <a:rPr lang="en-US" sz="1100" b="1" baseline="0">
              <a:solidFill>
                <a:schemeClr val="bg1"/>
              </a:solidFill>
            </a:rPr>
            <a:t> </a:t>
          </a:r>
          <a:r>
            <a:rPr lang="ru-RU" sz="1100" b="1" baseline="0">
              <a:solidFill>
                <a:schemeClr val="bg1"/>
              </a:solidFill>
            </a:rPr>
            <a:t>38</a:t>
          </a:r>
        </a:p>
      </xdr:txBody>
    </xdr:sp>
    <xdr:clientData/>
  </xdr:oneCellAnchor>
  <xdr:twoCellAnchor>
    <xdr:from>
      <xdr:col>2</xdr:col>
      <xdr:colOff>62749</xdr:colOff>
      <xdr:row>1</xdr:row>
      <xdr:rowOff>53785</xdr:rowOff>
    </xdr:from>
    <xdr:to>
      <xdr:col>2</xdr:col>
      <xdr:colOff>2088776</xdr:colOff>
      <xdr:row>2</xdr:row>
      <xdr:rowOff>156750</xdr:rowOff>
    </xdr:to>
    <xdr:grpSp>
      <xdr:nvGrpSpPr>
        <xdr:cNvPr id="12" name="Группа 11">
          <a:extLst>
            <a:ext uri="{FF2B5EF4-FFF2-40B4-BE49-F238E27FC236}">
              <a16:creationId xmlns:a16="http://schemas.microsoft.com/office/drawing/2014/main" id="{A8B197D8-BF6C-2AD3-C52E-014D63694533}"/>
            </a:ext>
          </a:extLst>
        </xdr:cNvPr>
        <xdr:cNvGrpSpPr/>
      </xdr:nvGrpSpPr>
      <xdr:grpSpPr>
        <a:xfrm>
          <a:off x="466161" y="233079"/>
          <a:ext cx="2026027" cy="282259"/>
          <a:chOff x="763053" y="956492"/>
          <a:chExt cx="4717054" cy="657162"/>
        </a:xfrm>
        <a:solidFill>
          <a:schemeClr val="bg1">
            <a:lumMod val="75000"/>
          </a:schemeClr>
        </a:solidFill>
      </xdr:grpSpPr>
      <xdr:pic>
        <xdr:nvPicPr>
          <xdr:cNvPr id="13" name="Image 3" descr=" ">
            <a:extLst>
              <a:ext uri="{FF2B5EF4-FFF2-40B4-BE49-F238E27FC236}">
                <a16:creationId xmlns:a16="http://schemas.microsoft.com/office/drawing/2014/main" id="{D2528454-121F-5E70-7CD2-4A259761869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biLevel thresh="50000"/>
            <a:alphaModFix/>
            <a:extLst>
              <a:ext uri="{96DAC541-7B7A-43D3-8B79-37D633B846F1}">
                <asvg:svgBlip xmlns:asvg="http://schemas.microsoft.com/office/drawing/2016/SVG/main" xmlns="" r:embed="rId5"/>
              </a:ext>
            </a:extLst>
          </a:blip>
          <a:stretch>
            <a:fillRect/>
          </a:stretch>
        </xdr:blipFill>
        <xdr:spPr>
          <a:xfrm>
            <a:off x="3690936" y="1127897"/>
            <a:ext cx="1789171" cy="485757"/>
          </a:xfrm>
          <a:prstGeom prst="rect">
            <a:avLst/>
          </a:prstGeom>
        </xdr:spPr>
      </xdr:pic>
      <xdr:pic>
        <xdr:nvPicPr>
          <xdr:cNvPr id="14" name="Image 4" descr=" ">
            <a:extLst>
              <a:ext uri="{FF2B5EF4-FFF2-40B4-BE49-F238E27FC236}">
                <a16:creationId xmlns:a16="http://schemas.microsoft.com/office/drawing/2014/main" id="{8809914C-11DA-C7C6-CF4B-7B82E67AA4F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biLevel thresh="50000"/>
            <a:alphaModFix/>
            <a:extLst>
              <a:ext uri="{96DAC541-7B7A-43D3-8B79-37D633B846F1}">
                <asvg:svgBlip xmlns:asvg="http://schemas.microsoft.com/office/drawing/2016/SVG/main" xmlns="" r:embed="rId7"/>
              </a:ext>
            </a:extLst>
          </a:blip>
          <a:stretch>
            <a:fillRect/>
          </a:stretch>
        </xdr:blipFill>
        <xdr:spPr>
          <a:xfrm>
            <a:off x="763053" y="956492"/>
            <a:ext cx="2721973" cy="53026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54"/>
  <sheetViews>
    <sheetView tabSelected="1" zoomScale="85" zoomScaleNormal="85" workbookViewId="0">
      <pane ySplit="4" topLeftCell="A5" activePane="bottomLeft" state="frozen"/>
      <selection pane="bottomLeft" activeCell="N13" sqref="N13"/>
    </sheetView>
  </sheetViews>
  <sheetFormatPr defaultColWidth="9.21875" defaultRowHeight="14.4" x14ac:dyDescent="0.3"/>
  <cols>
    <col min="1" max="1" width="1" style="20" customWidth="1"/>
    <col min="2" max="2" width="4.77734375" style="20" customWidth="1"/>
    <col min="3" max="3" width="54.109375" style="47" customWidth="1"/>
    <col min="4" max="4" width="11.33203125" style="20" customWidth="1"/>
    <col min="5" max="5" width="14" style="20" customWidth="1"/>
    <col min="6" max="6" width="13.77734375" style="20" bestFit="1" customWidth="1"/>
    <col min="7" max="7" width="20.21875" style="20" bestFit="1" customWidth="1"/>
    <col min="8" max="8" width="13.77734375" style="20" customWidth="1"/>
    <col min="9" max="9" width="13.44140625" style="20" customWidth="1"/>
    <col min="10" max="12" width="9.21875" style="20"/>
    <col min="13" max="13" width="13.21875" style="20" bestFit="1" customWidth="1"/>
    <col min="14" max="16384" width="9.21875" style="20"/>
  </cols>
  <sheetData>
    <row r="1" spans="1:37" x14ac:dyDescent="0.3">
      <c r="A1" s="21"/>
      <c r="B1" s="21"/>
      <c r="C1" s="22"/>
      <c r="D1" s="21"/>
      <c r="E1" s="21"/>
      <c r="F1" s="21"/>
      <c r="G1" s="21"/>
      <c r="H1" s="21"/>
      <c r="I1" s="21"/>
      <c r="J1" s="21"/>
      <c r="K1" s="21"/>
      <c r="L1" s="23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</row>
    <row r="2" spans="1:37" x14ac:dyDescent="0.3">
      <c r="A2" s="21"/>
      <c r="B2" s="21"/>
      <c r="C2" s="22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</row>
    <row r="3" spans="1:37" x14ac:dyDescent="0.3">
      <c r="A3" s="21"/>
      <c r="B3" s="21"/>
      <c r="C3" s="22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</row>
    <row r="4" spans="1:37" x14ac:dyDescent="0.3">
      <c r="A4" s="21"/>
      <c r="B4" s="21"/>
      <c r="C4" s="22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</row>
    <row r="5" spans="1:37" x14ac:dyDescent="0.3">
      <c r="B5" s="18"/>
      <c r="C5" s="24"/>
      <c r="D5" s="18"/>
      <c r="E5" s="18"/>
      <c r="F5" s="18"/>
      <c r="G5" s="18"/>
      <c r="H5" s="18"/>
      <c r="I5" s="18"/>
    </row>
    <row r="6" spans="1:37" x14ac:dyDescent="0.3">
      <c r="B6" s="18"/>
      <c r="C6" s="24"/>
      <c r="D6" s="18"/>
      <c r="E6" s="18"/>
      <c r="F6" s="18"/>
      <c r="G6" s="18"/>
      <c r="H6" s="18"/>
      <c r="I6" s="18"/>
    </row>
    <row r="7" spans="1:37" x14ac:dyDescent="0.3">
      <c r="B7" s="18"/>
      <c r="C7" s="51" t="s">
        <v>29</v>
      </c>
      <c r="D7" s="52" t="s">
        <v>0</v>
      </c>
      <c r="E7" s="53" t="s">
        <v>44</v>
      </c>
      <c r="F7" s="53" t="s">
        <v>1</v>
      </c>
      <c r="G7" s="53" t="s">
        <v>2</v>
      </c>
      <c r="H7" s="53" t="s">
        <v>3</v>
      </c>
      <c r="I7" s="53" t="s">
        <v>8</v>
      </c>
    </row>
    <row r="8" spans="1:37" x14ac:dyDescent="0.3">
      <c r="B8" s="18"/>
      <c r="C8" s="54" t="s">
        <v>38</v>
      </c>
      <c r="D8" s="55" t="s">
        <v>30</v>
      </c>
      <c r="E8" s="56">
        <v>1</v>
      </c>
      <c r="F8" s="57"/>
      <c r="G8" s="57"/>
      <c r="H8" s="58"/>
      <c r="I8" s="59"/>
      <c r="K8" s="25"/>
    </row>
    <row r="9" spans="1:37" x14ac:dyDescent="0.3">
      <c r="B9" s="18"/>
      <c r="C9" s="54" t="s">
        <v>40</v>
      </c>
      <c r="D9" s="55" t="s">
        <v>30</v>
      </c>
      <c r="E9" s="56">
        <v>2</v>
      </c>
      <c r="F9" s="57"/>
      <c r="G9" s="58"/>
      <c r="H9" s="58"/>
      <c r="I9" s="60"/>
      <c r="K9" s="25"/>
      <c r="L9" s="25"/>
    </row>
    <row r="10" spans="1:37" x14ac:dyDescent="0.3">
      <c r="B10" s="18"/>
      <c r="C10" s="54" t="s">
        <v>39</v>
      </c>
      <c r="D10" s="55" t="s">
        <v>30</v>
      </c>
      <c r="E10" s="61"/>
      <c r="F10" s="56">
        <v>5</v>
      </c>
      <c r="G10" s="56">
        <v>5</v>
      </c>
      <c r="H10" s="56">
        <v>5</v>
      </c>
      <c r="I10" s="60"/>
      <c r="L10" s="25"/>
    </row>
    <row r="11" spans="1:37" x14ac:dyDescent="0.3">
      <c r="B11" s="18"/>
      <c r="C11" s="54" t="s">
        <v>43</v>
      </c>
      <c r="D11" s="55" t="s">
        <v>30</v>
      </c>
      <c r="E11" s="62"/>
      <c r="F11" s="62">
        <f>$B$11*F39/1000</f>
        <v>0</v>
      </c>
      <c r="G11" s="62">
        <f>$B$11*G39/1000</f>
        <v>0</v>
      </c>
      <c r="H11" s="62">
        <f>$B$11*H39/1000</f>
        <v>0</v>
      </c>
      <c r="I11" s="60"/>
      <c r="L11" s="25"/>
    </row>
    <row r="12" spans="1:37" x14ac:dyDescent="0.3">
      <c r="B12" s="18"/>
      <c r="C12" s="54" t="s">
        <v>24</v>
      </c>
      <c r="D12" s="55" t="s">
        <v>30</v>
      </c>
      <c r="E12" s="61"/>
      <c r="F12" s="61">
        <f>F39*$I$27/1000</f>
        <v>75.599999999999994</v>
      </c>
      <c r="G12" s="61">
        <f>G39*$I$27/1000</f>
        <v>79.38</v>
      </c>
      <c r="H12" s="61">
        <f>H39*$I$27/1000</f>
        <v>83.349000000000004</v>
      </c>
      <c r="I12" s="60"/>
    </row>
    <row r="13" spans="1:37" x14ac:dyDescent="0.3">
      <c r="B13" s="18"/>
      <c r="C13" s="54" t="s">
        <v>41</v>
      </c>
      <c r="D13" s="55" t="s">
        <v>30</v>
      </c>
      <c r="E13" s="61"/>
      <c r="F13" s="61">
        <v>4</v>
      </c>
      <c r="G13" s="61">
        <v>1.5</v>
      </c>
      <c r="H13" s="61">
        <v>1.5</v>
      </c>
      <c r="I13" s="60"/>
    </row>
    <row r="14" spans="1:37" x14ac:dyDescent="0.3">
      <c r="B14" s="18"/>
      <c r="C14" s="54" t="s">
        <v>42</v>
      </c>
      <c r="D14" s="55" t="s">
        <v>30</v>
      </c>
      <c r="E14" s="61"/>
      <c r="F14" s="61">
        <v>5</v>
      </c>
      <c r="G14" s="61">
        <v>5</v>
      </c>
      <c r="H14" s="61">
        <v>5</v>
      </c>
      <c r="I14" s="60"/>
    </row>
    <row r="15" spans="1:37" x14ac:dyDescent="0.3">
      <c r="B15" s="18"/>
      <c r="C15" s="63" t="s">
        <v>4</v>
      </c>
      <c r="D15" s="55" t="s">
        <v>30</v>
      </c>
      <c r="E15" s="64">
        <f>SUM(E8:E14)</f>
        <v>3</v>
      </c>
      <c r="F15" s="64">
        <f>SUM(F8:F14)</f>
        <v>89.6</v>
      </c>
      <c r="G15" s="64">
        <f t="shared" ref="G15:H15" si="0">SUM(G8:G14)</f>
        <v>90.88</v>
      </c>
      <c r="H15" s="64">
        <f t="shared" si="0"/>
        <v>94.849000000000004</v>
      </c>
      <c r="I15" s="65">
        <f>SUM(E15:H15)</f>
        <v>278.32900000000001</v>
      </c>
    </row>
    <row r="16" spans="1:37" x14ac:dyDescent="0.3">
      <c r="B16" s="18"/>
      <c r="C16" s="63" t="s">
        <v>5</v>
      </c>
      <c r="D16" s="55" t="s">
        <v>30</v>
      </c>
      <c r="E16" s="64"/>
      <c r="F16" s="64">
        <f>F54</f>
        <v>76.261500000000069</v>
      </c>
      <c r="G16" s="64">
        <f>G54</f>
        <v>166.61116820250027</v>
      </c>
      <c r="H16" s="64">
        <f>H54</f>
        <v>273.1378277002641</v>
      </c>
      <c r="I16" s="65">
        <f>SUM(E16:H16)</f>
        <v>516.01049590276443</v>
      </c>
      <c r="K16" s="25"/>
      <c r="L16" s="25"/>
    </row>
    <row r="17" spans="2:14" x14ac:dyDescent="0.3">
      <c r="B17" s="18"/>
      <c r="C17" s="63" t="s">
        <v>6</v>
      </c>
      <c r="D17" s="55" t="s">
        <v>30</v>
      </c>
      <c r="E17" s="64">
        <f>E16-E15</f>
        <v>-3</v>
      </c>
      <c r="F17" s="64">
        <f>F16-F15</f>
        <v>-13.338499999999925</v>
      </c>
      <c r="G17" s="64">
        <f>G16-G15</f>
        <v>75.731168202500271</v>
      </c>
      <c r="H17" s="64">
        <f>H16-H15</f>
        <v>178.28882770026411</v>
      </c>
      <c r="I17" s="65">
        <f>I16-I15</f>
        <v>237.68149590276442</v>
      </c>
      <c r="K17" s="25"/>
    </row>
    <row r="18" spans="2:14" x14ac:dyDescent="0.3">
      <c r="B18" s="18"/>
      <c r="C18" s="63" t="s">
        <v>7</v>
      </c>
      <c r="D18" s="55"/>
      <c r="E18" s="64"/>
      <c r="F18" s="64"/>
      <c r="G18" s="66">
        <f>I15/(I16/3/12)</f>
        <v>19.417907347931372</v>
      </c>
      <c r="H18" s="66">
        <f>ROUNDDOWN(G18,0)</f>
        <v>19</v>
      </c>
      <c r="I18" s="67" t="str">
        <f>IF(G18-H18&lt;0.5,ROUNDDOWN(G18,0)&amp;"+"&amp;"   месяцев",ROUNDUP(G18,0)&amp;"-"&amp;"   месяцев")</f>
        <v>19+   месяцев</v>
      </c>
    </row>
    <row r="19" spans="2:14" x14ac:dyDescent="0.3">
      <c r="B19" s="18"/>
      <c r="C19" s="63" t="s">
        <v>9</v>
      </c>
      <c r="D19" s="55"/>
      <c r="E19" s="68"/>
      <c r="F19" s="68">
        <f>(E17+F17)/(E15+F15)</f>
        <v>-0.17644168466522597</v>
      </c>
      <c r="G19" s="68">
        <f>(E17+G17+F17)/(E15+G15+F15)</f>
        <v>0.32370104753924323</v>
      </c>
      <c r="H19" s="68">
        <f>I19</f>
        <v>0.85395878942821057</v>
      </c>
      <c r="I19" s="69">
        <f>I17/I15</f>
        <v>0.85395878942821057</v>
      </c>
    </row>
    <row r="20" spans="2:14" x14ac:dyDescent="0.3">
      <c r="B20" s="18"/>
      <c r="C20" s="16"/>
      <c r="D20" s="17"/>
      <c r="E20" s="18"/>
      <c r="F20" s="19"/>
      <c r="G20" s="19"/>
      <c r="H20" s="19"/>
      <c r="I20" s="26"/>
    </row>
    <row r="21" spans="2:14" x14ac:dyDescent="0.3">
      <c r="B21" s="18"/>
      <c r="C21" s="16" t="s">
        <v>10</v>
      </c>
      <c r="D21" s="17"/>
      <c r="E21" s="18"/>
      <c r="F21" s="19"/>
      <c r="G21" s="49" t="s">
        <v>23</v>
      </c>
      <c r="H21" s="49"/>
      <c r="I21" s="49"/>
    </row>
    <row r="22" spans="2:14" x14ac:dyDescent="0.3">
      <c r="B22" s="18"/>
      <c r="C22" s="16"/>
      <c r="D22" s="17"/>
      <c r="E22" s="18"/>
      <c r="F22" s="19"/>
      <c r="G22" s="19"/>
      <c r="H22" s="19"/>
      <c r="I22" s="26"/>
    </row>
    <row r="23" spans="2:14" x14ac:dyDescent="0.3">
      <c r="B23" s="18"/>
      <c r="C23" s="7"/>
      <c r="D23" s="27"/>
      <c r="E23" s="28"/>
      <c r="F23" s="18"/>
      <c r="G23" s="29"/>
      <c r="H23" s="30"/>
      <c r="I23" s="31"/>
      <c r="J23" s="31"/>
      <c r="K23" s="32"/>
      <c r="L23" s="33"/>
    </row>
    <row r="24" spans="2:14" x14ac:dyDescent="0.3">
      <c r="B24" s="18"/>
      <c r="C24" s="8" t="s">
        <v>13</v>
      </c>
      <c r="D24" s="1">
        <v>0.15</v>
      </c>
      <c r="E24" s="10"/>
      <c r="F24" s="18"/>
      <c r="G24" s="34" t="s">
        <v>20</v>
      </c>
      <c r="H24" s="35"/>
      <c r="I24" s="4">
        <v>0.02</v>
      </c>
      <c r="J24" s="36" t="s">
        <v>21</v>
      </c>
      <c r="K24" s="37"/>
      <c r="L24" s="33"/>
    </row>
    <row r="25" spans="2:14" x14ac:dyDescent="0.3">
      <c r="B25" s="18"/>
      <c r="C25" s="8" t="s">
        <v>11</v>
      </c>
      <c r="D25" s="2">
        <v>400</v>
      </c>
      <c r="E25" s="10" t="s">
        <v>17</v>
      </c>
      <c r="F25" s="18"/>
      <c r="G25" s="34" t="s">
        <v>33</v>
      </c>
      <c r="H25" s="35"/>
      <c r="I25" s="5">
        <f>D25*D26*I24</f>
        <v>80</v>
      </c>
      <c r="J25" s="36" t="s">
        <v>31</v>
      </c>
      <c r="K25" s="37"/>
      <c r="L25" s="33"/>
    </row>
    <row r="26" spans="2:14" x14ac:dyDescent="0.3">
      <c r="B26" s="18"/>
      <c r="C26" s="8" t="s">
        <v>35</v>
      </c>
      <c r="D26" s="2">
        <v>10</v>
      </c>
      <c r="E26" s="10" t="s">
        <v>16</v>
      </c>
      <c r="F26" s="18"/>
      <c r="G26" s="34" t="s">
        <v>25</v>
      </c>
      <c r="H26" s="35"/>
      <c r="I26" s="1">
        <v>0.6</v>
      </c>
      <c r="J26" s="36"/>
      <c r="K26" s="37"/>
      <c r="L26" s="33"/>
    </row>
    <row r="27" spans="2:14" x14ac:dyDescent="0.3">
      <c r="B27" s="18"/>
      <c r="C27" s="8"/>
      <c r="D27" s="12"/>
      <c r="E27" s="10"/>
      <c r="F27" s="18"/>
      <c r="G27" s="34" t="s">
        <v>22</v>
      </c>
      <c r="H27" s="35"/>
      <c r="I27" s="6">
        <f>I25*I26</f>
        <v>48</v>
      </c>
      <c r="J27" s="36" t="s">
        <v>32</v>
      </c>
      <c r="K27" s="37"/>
      <c r="L27" s="33"/>
    </row>
    <row r="28" spans="2:14" x14ac:dyDescent="0.3">
      <c r="B28" s="18"/>
      <c r="C28" s="8" t="s">
        <v>14</v>
      </c>
      <c r="D28" s="3">
        <v>2500</v>
      </c>
      <c r="E28" s="10" t="s">
        <v>12</v>
      </c>
      <c r="F28" s="18"/>
      <c r="G28" s="38"/>
      <c r="K28" s="37"/>
      <c r="L28" s="33"/>
    </row>
    <row r="29" spans="2:14" x14ac:dyDescent="0.3">
      <c r="B29" s="18"/>
      <c r="C29" s="8" t="s">
        <v>15</v>
      </c>
      <c r="D29" s="1">
        <v>0.6</v>
      </c>
      <c r="E29" s="10"/>
      <c r="F29" s="18"/>
      <c r="G29" s="39"/>
      <c r="H29" s="40"/>
      <c r="I29" s="41"/>
      <c r="J29" s="41"/>
      <c r="K29" s="42"/>
      <c r="L29" s="33"/>
    </row>
    <row r="30" spans="2:14" ht="15" customHeight="1" x14ac:dyDescent="0.3">
      <c r="B30" s="18"/>
      <c r="C30" s="8" t="s">
        <v>18</v>
      </c>
      <c r="D30" s="12">
        <f>D28*D29</f>
        <v>1500</v>
      </c>
      <c r="E30" s="10" t="s">
        <v>12</v>
      </c>
      <c r="F30" s="18"/>
      <c r="G30" s="50" t="s">
        <v>26</v>
      </c>
      <c r="H30" s="50"/>
      <c r="I30" s="50"/>
      <c r="J30" s="50"/>
      <c r="K30" s="50"/>
      <c r="L30" s="43"/>
      <c r="M30" s="43"/>
      <c r="N30" s="43"/>
    </row>
    <row r="31" spans="2:14" x14ac:dyDescent="0.3">
      <c r="B31" s="18"/>
      <c r="C31" s="8"/>
      <c r="D31" s="13"/>
      <c r="E31" s="10"/>
      <c r="F31" s="18"/>
      <c r="H31" s="44"/>
      <c r="I31" s="44"/>
      <c r="J31" s="44"/>
      <c r="K31" s="44"/>
      <c r="L31" s="44"/>
      <c r="M31" s="44"/>
      <c r="N31" s="45"/>
    </row>
    <row r="32" spans="2:14" x14ac:dyDescent="0.3">
      <c r="B32" s="18"/>
      <c r="C32" s="8" t="s">
        <v>45</v>
      </c>
      <c r="D32" s="14">
        <f>D30*1000*D26*D25/1000000</f>
        <v>6000</v>
      </c>
      <c r="E32" s="10" t="s">
        <v>34</v>
      </c>
      <c r="F32" s="18"/>
      <c r="G32" s="44" t="s">
        <v>27</v>
      </c>
      <c r="H32" s="19"/>
      <c r="I32" s="26"/>
    </row>
    <row r="33" spans="2:12" x14ac:dyDescent="0.3">
      <c r="B33" s="18"/>
      <c r="C33" s="8" t="s">
        <v>46</v>
      </c>
      <c r="D33" s="14">
        <f>D32*D24</f>
        <v>900</v>
      </c>
      <c r="E33" s="10" t="s">
        <v>34</v>
      </c>
      <c r="F33" s="18"/>
      <c r="G33" s="18"/>
      <c r="H33" s="19"/>
      <c r="I33" s="26"/>
    </row>
    <row r="34" spans="2:12" x14ac:dyDescent="0.3">
      <c r="B34" s="18"/>
      <c r="C34" s="9"/>
      <c r="D34" s="15"/>
      <c r="E34" s="11"/>
      <c r="F34" s="18"/>
      <c r="G34" s="18"/>
      <c r="H34" s="19"/>
      <c r="I34" s="26"/>
    </row>
    <row r="35" spans="2:12" x14ac:dyDescent="0.3">
      <c r="B35" s="18"/>
      <c r="C35" s="16"/>
      <c r="D35" s="17"/>
      <c r="E35" s="18"/>
      <c r="F35" s="46"/>
      <c r="G35" s="46"/>
      <c r="H35" s="19"/>
      <c r="I35" s="26"/>
    </row>
    <row r="36" spans="2:12" x14ac:dyDescent="0.3">
      <c r="B36" s="18"/>
    </row>
    <row r="37" spans="2:12" x14ac:dyDescent="0.3">
      <c r="B37" s="18"/>
      <c r="C37" s="70" t="s">
        <v>36</v>
      </c>
      <c r="D37" s="71"/>
      <c r="E37" s="72"/>
      <c r="F37" s="53" t="s">
        <v>1</v>
      </c>
      <c r="G37" s="53" t="s">
        <v>2</v>
      </c>
      <c r="H37" s="53" t="s">
        <v>3</v>
      </c>
      <c r="I37" s="26"/>
    </row>
    <row r="38" spans="2:12" x14ac:dyDescent="0.3">
      <c r="B38" s="18"/>
      <c r="C38" s="54" t="s">
        <v>47</v>
      </c>
      <c r="D38" s="73" t="s">
        <v>12</v>
      </c>
      <c r="E38" s="74">
        <v>0.05</v>
      </c>
      <c r="F38" s="75">
        <f>D28*(1+E38)</f>
        <v>2625</v>
      </c>
      <c r="G38" s="75">
        <f>F38*(1+E38)</f>
        <v>2756.25</v>
      </c>
      <c r="H38" s="75">
        <f>G38*(1+E38)</f>
        <v>2894.0625</v>
      </c>
      <c r="I38" s="26"/>
    </row>
    <row r="39" spans="2:12" x14ac:dyDescent="0.3">
      <c r="B39" s="18"/>
      <c r="C39" s="76" t="s">
        <v>37</v>
      </c>
      <c r="D39" s="73" t="s">
        <v>12</v>
      </c>
      <c r="E39" s="77"/>
      <c r="F39" s="78">
        <f>F38*$D$29</f>
        <v>1575</v>
      </c>
      <c r="G39" s="78">
        <f t="shared" ref="G39:H39" si="1">G38*$D$29</f>
        <v>1653.75</v>
      </c>
      <c r="H39" s="78">
        <f t="shared" si="1"/>
        <v>1736.4375</v>
      </c>
      <c r="I39" s="26"/>
    </row>
    <row r="40" spans="2:12" x14ac:dyDescent="0.3">
      <c r="B40" s="18"/>
      <c r="C40" s="16"/>
      <c r="D40" s="17"/>
      <c r="E40" s="18"/>
      <c r="F40" s="46"/>
      <c r="G40" s="46"/>
      <c r="H40" s="19"/>
      <c r="I40" s="26"/>
    </row>
    <row r="41" spans="2:12" x14ac:dyDescent="0.3">
      <c r="B41" s="18"/>
    </row>
    <row r="42" spans="2:12" x14ac:dyDescent="0.3">
      <c r="B42" s="18"/>
      <c r="C42" s="70" t="s">
        <v>19</v>
      </c>
      <c r="D42" s="71"/>
      <c r="E42" s="72"/>
      <c r="F42" s="53" t="s">
        <v>1</v>
      </c>
      <c r="G42" s="53" t="s">
        <v>2</v>
      </c>
      <c r="H42" s="53" t="s">
        <v>3</v>
      </c>
      <c r="K42" s="47"/>
      <c r="L42" s="47"/>
    </row>
    <row r="43" spans="2:12" x14ac:dyDescent="0.3">
      <c r="B43" s="18"/>
      <c r="C43" s="79" t="s">
        <v>55</v>
      </c>
      <c r="D43" s="59"/>
      <c r="E43" s="59"/>
      <c r="F43" s="59"/>
      <c r="G43" s="59"/>
      <c r="H43" s="59"/>
      <c r="I43" s="18"/>
    </row>
    <row r="44" spans="2:12" x14ac:dyDescent="0.3">
      <c r="B44" s="18"/>
      <c r="C44" s="80" t="s">
        <v>51</v>
      </c>
      <c r="D44" s="80" t="s">
        <v>54</v>
      </c>
      <c r="E44" s="81">
        <v>0</v>
      </c>
      <c r="F44" s="75">
        <f>$D$25</f>
        <v>400</v>
      </c>
      <c r="G44" s="75">
        <f t="shared" ref="G44:H44" si="2">$D$25</f>
        <v>400</v>
      </c>
      <c r="H44" s="75">
        <f t="shared" si="2"/>
        <v>400</v>
      </c>
      <c r="I44" s="18"/>
    </row>
    <row r="45" spans="2:12" x14ac:dyDescent="0.3">
      <c r="B45" s="18"/>
      <c r="C45" s="80" t="s">
        <v>52</v>
      </c>
      <c r="D45" s="80"/>
      <c r="E45" s="81">
        <v>0</v>
      </c>
      <c r="F45" s="75">
        <f>$D$26</f>
        <v>10</v>
      </c>
      <c r="G45" s="75">
        <f t="shared" ref="G45:H45" si="3">$D$26</f>
        <v>10</v>
      </c>
      <c r="H45" s="75">
        <f t="shared" si="3"/>
        <v>10</v>
      </c>
      <c r="I45" s="18"/>
    </row>
    <row r="46" spans="2:12" x14ac:dyDescent="0.3">
      <c r="C46" s="80" t="s">
        <v>48</v>
      </c>
      <c r="D46" s="80" t="s">
        <v>53</v>
      </c>
      <c r="E46" s="59"/>
      <c r="F46" s="75">
        <f>F39*1000*F45*F44/1000000</f>
        <v>6300</v>
      </c>
      <c r="G46" s="75">
        <f>G39*1000*G45*G44/1000000</f>
        <v>6615</v>
      </c>
      <c r="H46" s="75">
        <f>H39*1000*H45*H44/1000000</f>
        <v>6945.75</v>
      </c>
      <c r="I46" s="18"/>
    </row>
    <row r="47" spans="2:12" x14ac:dyDescent="0.3">
      <c r="C47" s="82" t="s">
        <v>13</v>
      </c>
      <c r="D47" s="80" t="s">
        <v>53</v>
      </c>
      <c r="E47" s="77"/>
      <c r="F47" s="75">
        <f>F46*$D$24</f>
        <v>945</v>
      </c>
      <c r="G47" s="75">
        <f t="shared" ref="G47:H47" si="4">G46*$D$24</f>
        <v>992.25</v>
      </c>
      <c r="H47" s="75">
        <f t="shared" si="4"/>
        <v>1041.8625</v>
      </c>
      <c r="I47" s="18"/>
    </row>
    <row r="48" spans="2:12" x14ac:dyDescent="0.3">
      <c r="C48" s="79" t="s">
        <v>49</v>
      </c>
      <c r="D48" s="80"/>
      <c r="E48" s="77"/>
      <c r="F48" s="77"/>
      <c r="G48" s="77"/>
      <c r="H48" s="77"/>
      <c r="J48" s="48" t="s">
        <v>28</v>
      </c>
    </row>
    <row r="49" spans="3:10" x14ac:dyDescent="0.3">
      <c r="C49" s="80" t="s">
        <v>51</v>
      </c>
      <c r="D49" s="80" t="s">
        <v>54</v>
      </c>
      <c r="E49" s="74">
        <v>0.01</v>
      </c>
      <c r="F49" s="75">
        <f>D25*(1+E49)</f>
        <v>404</v>
      </c>
      <c r="G49" s="75">
        <f>F49*(1+E49)</f>
        <v>408.04</v>
      </c>
      <c r="H49" s="75">
        <f>G49*(1+E49)</f>
        <v>412.12040000000002</v>
      </c>
      <c r="J49" s="47" t="s">
        <v>56</v>
      </c>
    </row>
    <row r="50" spans="3:10" x14ac:dyDescent="0.3">
      <c r="C50" s="80" t="s">
        <v>52</v>
      </c>
      <c r="D50" s="80"/>
      <c r="E50" s="74">
        <v>7.0000000000000007E-2</v>
      </c>
      <c r="F50" s="83">
        <f>D26*(1+E50)</f>
        <v>10.700000000000001</v>
      </c>
      <c r="G50" s="83">
        <f>F50*(1+E50)</f>
        <v>11.449000000000002</v>
      </c>
      <c r="H50" s="83">
        <f>G50*(1+E50)</f>
        <v>12.250430000000003</v>
      </c>
      <c r="J50" s="47" t="s">
        <v>57</v>
      </c>
    </row>
    <row r="51" spans="3:10" x14ac:dyDescent="0.3">
      <c r="C51" s="80" t="s">
        <v>48</v>
      </c>
      <c r="D51" s="80" t="s">
        <v>53</v>
      </c>
      <c r="E51" s="77"/>
      <c r="F51" s="75">
        <f>F39*F49*F50/1000</f>
        <v>6808.4100000000008</v>
      </c>
      <c r="G51" s="75">
        <f>G39*G49*G50/1000</f>
        <v>7725.7411213500018</v>
      </c>
      <c r="H51" s="75">
        <f>H39*H49*H50/1000</f>
        <v>8766.6688513350946</v>
      </c>
    </row>
    <row r="52" spans="3:10" x14ac:dyDescent="0.3">
      <c r="C52" s="82" t="s">
        <v>13</v>
      </c>
      <c r="D52" s="80" t="s">
        <v>53</v>
      </c>
      <c r="E52" s="77"/>
      <c r="F52" s="75">
        <f>F51*$D$24</f>
        <v>1021.2615000000001</v>
      </c>
      <c r="G52" s="75">
        <f t="shared" ref="G52:H52" si="5">G51*$D$24</f>
        <v>1158.8611682025003</v>
      </c>
      <c r="H52" s="75">
        <f t="shared" si="5"/>
        <v>1315.0003277002641</v>
      </c>
    </row>
    <row r="53" spans="3:10" x14ac:dyDescent="0.3">
      <c r="C53" s="80" t="s">
        <v>50</v>
      </c>
      <c r="D53" s="77"/>
      <c r="E53" s="77"/>
      <c r="F53" s="84">
        <f>F51-F46</f>
        <v>508.41000000000076</v>
      </c>
      <c r="G53" s="84">
        <f>G51-G46</f>
        <v>1110.7411213500018</v>
      </c>
      <c r="H53" s="84">
        <f>H51-H46</f>
        <v>1820.9188513350946</v>
      </c>
    </row>
    <row r="54" spans="3:10" x14ac:dyDescent="0.3">
      <c r="C54" s="82" t="s">
        <v>58</v>
      </c>
      <c r="D54" s="77"/>
      <c r="E54" s="77"/>
      <c r="F54" s="84">
        <f>F52-F47</f>
        <v>76.261500000000069</v>
      </c>
      <c r="G54" s="84">
        <f t="shared" ref="G54:H54" si="6">G52-G47</f>
        <v>166.61116820250027</v>
      </c>
      <c r="H54" s="84">
        <f t="shared" si="6"/>
        <v>273.1378277002641</v>
      </c>
    </row>
  </sheetData>
  <mergeCells count="2">
    <mergeCell ref="G21:I21"/>
    <mergeCell ref="G30:K30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Оценка ROI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Anton Oleynikov</cp:lastModifiedBy>
  <cp:lastPrinted>2009-09-07T15:44:36Z</cp:lastPrinted>
  <dcterms:created xsi:type="dcterms:W3CDTF">2009-09-07T15:01:00Z</dcterms:created>
  <dcterms:modified xsi:type="dcterms:W3CDTF">2026-02-17T07:26:55Z</dcterms:modified>
</cp:coreProperties>
</file>